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T:\ОтделЗакупок\Стандарты для поставщиков\СТАНДАРТЫ КОМПЛЕКТУЮЩИЕ (NEW)\Внутренняя фурнитура для корпусной мебели\Механизмы открывания мебельных шкафов и ящиков\JET\HONGLI (YOUKE)\Калькуляторы подбора — защищенные листы\"/>
    </mc:Choice>
  </mc:AlternateContent>
  <xr:revisionPtr revIDLastSave="0" documentId="13_ncr:1_{D481C57D-E4B7-4D7D-850B-B754F64C0ACE}" xr6:coauthVersionLast="37" xr6:coauthVersionMax="37" xr10:uidLastSave="{00000000-0000-0000-0000-000000000000}"/>
  <bookViews>
    <workbookView xWindow="0" yWindow="0" windowWidth="28800" windowHeight="10425" xr2:uid="{00000000-000D-0000-FFFF-FFFF00000000}"/>
  </bookViews>
  <sheets>
    <sheet name="Русский" sheetId="3" r:id="rId1"/>
    <sheet name="Лист1" sheetId="4" r:id="rId2"/>
  </sheets>
  <calcPr calcId="179021" iterate="1"/>
</workbook>
</file>

<file path=xl/calcChain.xml><?xml version="1.0" encoding="utf-8"?>
<calcChain xmlns="http://schemas.openxmlformats.org/spreadsheetml/2006/main">
  <c r="F22" i="3" l="1"/>
  <c r="H22" i="3" s="1"/>
  <c r="F21" i="3" l="1"/>
  <c r="H21" i="3" s="1"/>
  <c r="L20" i="3" l="1"/>
  <c r="F23" i="3"/>
  <c r="H23" i="3" s="1"/>
  <c r="I21" i="3"/>
  <c r="J21" i="3" s="1"/>
  <c r="I23" i="3" l="1"/>
  <c r="J23" i="3" s="1"/>
  <c r="I22" i="3"/>
  <c r="J22" i="3" s="1"/>
</calcChain>
</file>

<file path=xl/sharedStrings.xml><?xml version="1.0" encoding="utf-8"?>
<sst xmlns="http://schemas.openxmlformats.org/spreadsheetml/2006/main" count="86" uniqueCount="56">
  <si>
    <t>520-920</t>
  </si>
  <si>
    <t>1040-1840</t>
  </si>
  <si>
    <t>1200-1750</t>
  </si>
  <si>
    <t>2400-3500</t>
  </si>
  <si>
    <t>1500-2240</t>
  </si>
  <si>
    <t>3000-4480</t>
  </si>
  <si>
    <t xml:space="preserve"> Толщина фасада (мм)</t>
  </si>
  <si>
    <t xml:space="preserve"> Ширина фасада (мм)</t>
  </si>
  <si>
    <t xml:space="preserve">  Высота фасада (мм)</t>
  </si>
  <si>
    <t>Вес ручки  (кг)</t>
  </si>
  <si>
    <t>Вес фасада (кг)</t>
  </si>
  <si>
    <t>МДФ</t>
  </si>
  <si>
    <t>ДСП</t>
  </si>
  <si>
    <t>Модель</t>
  </si>
  <si>
    <t>Подбор по коэффициенту можности LF</t>
  </si>
  <si>
    <t>Подбор по весу фасада FW</t>
  </si>
  <si>
    <t xml:space="preserve">Кол-во механизмов  </t>
  </si>
  <si>
    <t>Min. Вес (кг)</t>
  </si>
  <si>
    <t>Max. Вес(кг)</t>
  </si>
  <si>
    <t>M327L.500</t>
  </si>
  <si>
    <t>M327H.500</t>
  </si>
  <si>
    <t>M327M.500</t>
  </si>
  <si>
    <t>240-400</t>
  </si>
  <si>
    <t>300-400</t>
  </si>
  <si>
    <t>400-500</t>
  </si>
  <si>
    <t>Угол открывания дверца фасада будет ограничен углом открывания используемых петель</t>
  </si>
  <si>
    <t>Если значение LF находится в смежных областях, рекомендуется выбрать более мощный механизм</t>
  </si>
  <si>
    <t>KH: Высота фасада       FW: Вес фасада    LF(коэфф.мощности)= KH(мм) x（Вес фасада + Вес ручки x2）FW (кг)</t>
  </si>
  <si>
    <t>Высота фасада-KH(мм)</t>
  </si>
  <si>
    <t xml:space="preserve">Высота фасада: 240-500mm    Ширина фасада: 500-1500mm    Min. глубина корпуса 200 мм </t>
  </si>
  <si>
    <t>Механизм подъема двери JET 327</t>
  </si>
  <si>
    <t>Стекло</t>
  </si>
  <si>
    <t>Результат подбора по весу</t>
  </si>
  <si>
    <t>Калькулятор подбора</t>
  </si>
  <si>
    <t xml:space="preserve">Высота фасада(KH): 240-500mm    Ширина фасада: 500-1500mm    Min. глубина корпуса 200 мм </t>
  </si>
  <si>
    <t xml:space="preserve"> LF(коэфф.мощности)= KH(мм) x（Вес фасада + Вес ручки x2）FW (кг)</t>
  </si>
  <si>
    <t>Рекомендации по подбору</t>
  </si>
  <si>
    <r>
      <t xml:space="preserve"> для </t>
    </r>
    <r>
      <rPr>
        <b/>
        <sz val="12"/>
        <rFont val="Arial"/>
        <family val="2"/>
        <charset val="204"/>
      </rPr>
      <t>1 механизма</t>
    </r>
  </si>
  <si>
    <r>
      <t xml:space="preserve"> для</t>
    </r>
    <r>
      <rPr>
        <b/>
        <sz val="12"/>
        <rFont val="Arial"/>
        <family val="2"/>
        <charset val="204"/>
      </rPr>
      <t xml:space="preserve"> 2 механизмов</t>
    </r>
  </si>
  <si>
    <t>LF (коэф.мощности)</t>
  </si>
  <si>
    <t>LF(коэф.мощности)</t>
  </si>
  <si>
    <t>Результат подбора по LF(коэф.мощности)</t>
  </si>
  <si>
    <t>ЕСЛИ(И(D21=500;F21&gt;3;F21&lt;4,48);"1механизм M327H.500";</t>
  </si>
  <si>
    <t>ЕСЛИ(И(D21&gt;=400;F21&gt;3,75;F21&lt;5,6);"1механизм M327H.500";</t>
  </si>
  <si>
    <t>ЕСЛИ(И(D21=500;F21&gt;6;F21&lt;8,96);"2механизма M327H.500";</t>
  </si>
  <si>
    <t>ЕСЛИ(И(D21&gt;=400;F21&gt;7,5;F21&lt;11,2);"2механизма M327H.500";</t>
  </si>
  <si>
    <t>ЕСЛИ(И(D21&gt;=400;F21&gt;6;F21&lt;8,75);"2механизма M327M.500";</t>
  </si>
  <si>
    <t>ЕСЛИ(И(D21&gt;=300;F21&gt;8;F21&lt;11,67);"2механизма M327M.500";</t>
  </si>
  <si>
    <t>ЕСЛИ(И(D21&gt;=400;F21&gt;3;F21&lt;4,38);"1механизм M327M.500";</t>
  </si>
  <si>
    <t>ЕСЛИ(И(D21&gt;=400;F21&gt;1,3;F21&lt;2,3);"1механизм M327L.500";</t>
  </si>
  <si>
    <t>ЕСЛИ(И(D21&gt;=300;F21&gt;4;F21&lt;5,83);"1механизм M327M.500";</t>
  </si>
  <si>
    <t>ЕСЛИ(И(D21&gt;=400;F21&gt;2,6;F21&lt;4,6);"2механизма M327L.500";</t>
  </si>
  <si>
    <t>ЕСЛИ(И(D21&gt;=300;F21&gt;3,47;F21&lt;6,13);"2механизма M327L.500";</t>
  </si>
  <si>
    <t>ЕСЛИ(И(D21&gt;=240;F21&gt;4,33;F21&lt;7,67);"2механизма M327L.500";</t>
  </si>
  <si>
    <t>ЕСЛИ(И(D21&gt;=300;F21&gt;1,7;F21&lt;3,07);"1механизм M327L.500";</t>
  </si>
  <si>
    <t>ЕСЛИ(И(D21&gt;=240;F21&gt;2,17;F21&lt;3,83);"1механизм M327L.500";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</si>
</sst>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微软雅黑"/>
      <charset val="134"/>
    </font>
    <font>
      <sz val="11"/>
      <name val="Arial"/>
      <family val="2"/>
      <charset val="204"/>
    </font>
    <font>
      <sz val="12"/>
      <name val="宋体"/>
      <charset val="134"/>
    </font>
    <font>
      <b/>
      <sz val="11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sz val="2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微软雅黑"/>
      <charset val="204"/>
    </font>
    <font>
      <b/>
      <sz val="11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8"/>
      <name val="Artifakt Element"/>
      <family val="2"/>
      <charset val="204"/>
    </font>
    <font>
      <b/>
      <sz val="18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0"/>
      <color theme="2" tint="-0.749992370372631"/>
      <name val="Arial"/>
      <family val="2"/>
      <charset val="204"/>
    </font>
    <font>
      <b/>
      <i/>
      <sz val="10"/>
      <color theme="2" tint="-0.749992370372631"/>
      <name val="Arial"/>
      <family val="2"/>
      <charset val="204"/>
    </font>
    <font>
      <i/>
      <sz val="10"/>
      <color theme="2" tint="-0.49998474074526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9E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theme="4" tint="-0.249977111117893"/>
      </left>
      <right style="thin">
        <color auto="1"/>
      </right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auto="1"/>
      </left>
      <right style="thin">
        <color auto="1"/>
      </right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auto="1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/>
  </cellStyleXfs>
  <cellXfs count="60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1" fillId="2" borderId="1" xfId="1" applyBorder="1" applyAlignment="1">
      <alignment horizontal="center" vertical="center"/>
    </xf>
    <xf numFmtId="164" fontId="1" fillId="2" borderId="1" xfId="1" applyNumberForma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14" fillId="0" borderId="1" xfId="0" applyFont="1" applyBorder="1">
      <alignment vertical="center"/>
    </xf>
    <xf numFmtId="0" fontId="14" fillId="3" borderId="1" xfId="0" applyFont="1" applyFill="1" applyBorder="1">
      <alignment vertical="center"/>
    </xf>
    <xf numFmtId="0" fontId="14" fillId="4" borderId="1" xfId="0" applyFont="1" applyFill="1" applyBorder="1">
      <alignment vertical="center"/>
    </xf>
    <xf numFmtId="0" fontId="14" fillId="5" borderId="1" xfId="0" applyFont="1" applyFill="1" applyBorder="1">
      <alignment vertical="center"/>
    </xf>
    <xf numFmtId="0" fontId="14" fillId="6" borderId="1" xfId="0" applyFont="1" applyFill="1" applyBorder="1">
      <alignment vertical="center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15" fillId="2" borderId="1" xfId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2" xfId="1" applyFont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hidden="1"/>
    </xf>
    <xf numFmtId="0" fontId="14" fillId="7" borderId="10" xfId="0" applyFont="1" applyFill="1" applyBorder="1" applyAlignment="1" applyProtection="1">
      <alignment horizontal="center" vertical="center" wrapText="1"/>
      <protection locked="0"/>
    </xf>
    <xf numFmtId="0" fontId="14" fillId="7" borderId="11" xfId="0" applyFont="1" applyFill="1" applyBorder="1" applyAlignment="1" applyProtection="1">
      <alignment horizontal="center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5" fillId="2" borderId="1" xfId="1" applyFont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5" fillId="2" borderId="1" xfId="1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</cellXfs>
  <cellStyles count="2">
    <cellStyle name="20% — акцент3" xfId="1" builtinId="38"/>
    <cellStyle name="Обычный" xfId="0" builtinId="0"/>
  </cellStyles>
  <dxfs count="0"/>
  <tableStyles count="0" defaultTableStyle="TableStyleMedium2" defaultPivotStyle="PivotStyleLight16"/>
  <colors>
    <mruColors>
      <color rgb="FFFFF9E1"/>
      <color rgb="FFE1E1FF"/>
      <color rgb="FFCCCCFF"/>
      <color rgb="FFE7FFE7"/>
      <color rgb="FFE7E7FF"/>
      <color rgb="FFDAFEFD"/>
      <color rgb="FFCCFFFF"/>
      <color rgb="FFD2FED2"/>
      <color rgb="FFFFE1E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22410</xdr:colOff>
      <xdr:row>5</xdr:row>
      <xdr:rowOff>22411</xdr:rowOff>
    </xdr:from>
    <xdr:to>
      <xdr:col>7</xdr:col>
      <xdr:colOff>2724708</xdr:colOff>
      <xdr:row>14</xdr:row>
      <xdr:rowOff>251512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095E88A-90FB-475E-93F2-2124A08A81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58" t="13404" r="29593" b="32979"/>
        <a:stretch/>
      </xdr:blipFill>
      <xdr:spPr>
        <a:xfrm>
          <a:off x="8101851" y="1456764"/>
          <a:ext cx="2702298" cy="2750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45F8-EE6E-4B75-89A5-1E517D2FB44A}">
  <sheetPr>
    <tabColor rgb="FFFFFF00"/>
    <pageSetUpPr fitToPage="1"/>
  </sheetPr>
  <dimension ref="A1:O23"/>
  <sheetViews>
    <sheetView tabSelected="1" topLeftCell="A4" zoomScale="85" zoomScaleNormal="85" workbookViewId="0">
      <selection activeCell="K19" sqref="K19"/>
    </sheetView>
  </sheetViews>
  <sheetFormatPr defaultColWidth="9" defaultRowHeight="14.25"/>
  <cols>
    <col min="1" max="1" width="19.85546875" style="1" customWidth="1"/>
    <col min="2" max="2" width="16.140625" style="1" customWidth="1"/>
    <col min="3" max="3" width="25.28515625" style="1" customWidth="1"/>
    <col min="4" max="4" width="16.85546875" style="1" customWidth="1"/>
    <col min="5" max="5" width="16.28515625" style="1" customWidth="1"/>
    <col min="6" max="6" width="15.42578125" style="1" customWidth="1"/>
    <col min="7" max="7" width="11.42578125" style="1" customWidth="1"/>
    <col min="8" max="8" width="41.5703125" style="1" customWidth="1"/>
    <col min="9" max="9" width="22.42578125" style="1" customWidth="1"/>
    <col min="10" max="10" width="32.140625" style="1" customWidth="1"/>
    <col min="11" max="11" width="34.42578125" style="1" customWidth="1"/>
    <col min="12" max="14" width="19.85546875" style="1" customWidth="1"/>
    <col min="15" max="15" width="12.7109375" style="1" customWidth="1"/>
    <col min="16" max="16384" width="9" style="1"/>
  </cols>
  <sheetData>
    <row r="1" spans="1:15" ht="26.25">
      <c r="A1" s="17"/>
      <c r="B1" s="17"/>
      <c r="C1" s="17"/>
      <c r="D1" s="17"/>
      <c r="E1" s="39" t="s">
        <v>30</v>
      </c>
      <c r="F1" s="39"/>
      <c r="G1" s="39"/>
      <c r="H1" s="39"/>
      <c r="I1" s="39"/>
      <c r="J1" s="39"/>
    </row>
    <row r="2" spans="1:15" ht="22.5" customHeight="1">
      <c r="A2" s="16"/>
      <c r="B2" s="16"/>
      <c r="C2" s="16"/>
      <c r="D2" s="16"/>
      <c r="E2" s="37" t="s">
        <v>25</v>
      </c>
      <c r="F2" s="37"/>
      <c r="G2" s="37"/>
      <c r="H2" s="37"/>
      <c r="I2" s="37"/>
      <c r="J2" s="37"/>
    </row>
    <row r="3" spans="1:15" ht="22.5" customHeight="1">
      <c r="A3" s="16"/>
      <c r="B3" s="16"/>
      <c r="C3" s="16"/>
      <c r="D3" s="16"/>
      <c r="E3" s="37" t="s">
        <v>26</v>
      </c>
      <c r="F3" s="37"/>
      <c r="G3" s="37"/>
      <c r="H3" s="37"/>
      <c r="I3" s="37"/>
      <c r="J3" s="37"/>
    </row>
    <row r="4" spans="1:15" ht="22.5" customHeight="1">
      <c r="E4" s="38" t="s">
        <v>36</v>
      </c>
      <c r="F4" s="38"/>
      <c r="G4" s="38"/>
      <c r="H4" s="38"/>
      <c r="I4" s="38"/>
      <c r="J4" s="38"/>
    </row>
    <row r="5" spans="1:15" ht="17.25" customHeight="1">
      <c r="A5" s="38" t="s">
        <v>37</v>
      </c>
      <c r="B5" s="38"/>
      <c r="C5" s="38"/>
      <c r="D5" s="38"/>
      <c r="E5" s="38"/>
      <c r="F5" s="38"/>
      <c r="G5" s="38"/>
      <c r="H5" s="7"/>
      <c r="I5" s="38" t="s">
        <v>38</v>
      </c>
      <c r="J5" s="38"/>
      <c r="K5" s="38"/>
      <c r="L5" s="38"/>
      <c r="M5" s="38"/>
      <c r="N5" s="38"/>
      <c r="O5" s="38"/>
    </row>
    <row r="6" spans="1:15" s="3" customFormat="1" ht="35.1" customHeight="1">
      <c r="A6" s="46" t="s">
        <v>13</v>
      </c>
      <c r="B6" s="54" t="s">
        <v>14</v>
      </c>
      <c r="C6" s="54"/>
      <c r="D6" s="54" t="s">
        <v>15</v>
      </c>
      <c r="E6" s="54"/>
      <c r="F6" s="54"/>
      <c r="G6" s="53" t="s">
        <v>16</v>
      </c>
      <c r="H6" s="14"/>
      <c r="I6" s="46" t="s">
        <v>13</v>
      </c>
      <c r="J6" s="54" t="s">
        <v>14</v>
      </c>
      <c r="K6" s="54"/>
      <c r="L6" s="54" t="s">
        <v>15</v>
      </c>
      <c r="M6" s="54"/>
      <c r="N6" s="54"/>
      <c r="O6" s="53" t="s">
        <v>16</v>
      </c>
    </row>
    <row r="7" spans="1:15" s="3" customFormat="1" ht="41.1" customHeight="1">
      <c r="A7" s="46"/>
      <c r="B7" s="25" t="s">
        <v>28</v>
      </c>
      <c r="C7" s="26" t="s">
        <v>40</v>
      </c>
      <c r="D7" s="25" t="s">
        <v>28</v>
      </c>
      <c r="E7" s="25" t="s">
        <v>17</v>
      </c>
      <c r="F7" s="25" t="s">
        <v>18</v>
      </c>
      <c r="G7" s="53"/>
      <c r="H7" s="8"/>
      <c r="I7" s="46"/>
      <c r="J7" s="25" t="s">
        <v>28</v>
      </c>
      <c r="K7" s="26" t="s">
        <v>40</v>
      </c>
      <c r="L7" s="25" t="s">
        <v>28</v>
      </c>
      <c r="M7" s="25" t="s">
        <v>17</v>
      </c>
      <c r="N7" s="25" t="s">
        <v>18</v>
      </c>
      <c r="O7" s="53"/>
    </row>
    <row r="8" spans="1:15" s="2" customFormat="1" ht="18" customHeight="1">
      <c r="A8" s="44" t="s">
        <v>19</v>
      </c>
      <c r="B8" s="45" t="s">
        <v>22</v>
      </c>
      <c r="C8" s="45" t="s">
        <v>0</v>
      </c>
      <c r="D8" s="12">
        <v>240</v>
      </c>
      <c r="E8" s="13">
        <v>2.17</v>
      </c>
      <c r="F8" s="13">
        <v>3.83</v>
      </c>
      <c r="G8" s="45">
        <v>1</v>
      </c>
      <c r="H8" s="9"/>
      <c r="I8" s="44" t="s">
        <v>19</v>
      </c>
      <c r="J8" s="45" t="s">
        <v>22</v>
      </c>
      <c r="K8" s="45" t="s">
        <v>1</v>
      </c>
      <c r="L8" s="12">
        <v>240</v>
      </c>
      <c r="M8" s="13">
        <v>4.33</v>
      </c>
      <c r="N8" s="13">
        <v>7.67</v>
      </c>
      <c r="O8" s="45">
        <v>2</v>
      </c>
    </row>
    <row r="9" spans="1:15" s="2" customFormat="1" ht="18" customHeight="1">
      <c r="A9" s="44"/>
      <c r="B9" s="45"/>
      <c r="C9" s="45"/>
      <c r="D9" s="12">
        <v>300</v>
      </c>
      <c r="E9" s="13">
        <v>1.7</v>
      </c>
      <c r="F9" s="13">
        <v>3.07</v>
      </c>
      <c r="G9" s="45"/>
      <c r="H9" s="9"/>
      <c r="I9" s="44"/>
      <c r="J9" s="45"/>
      <c r="K9" s="45"/>
      <c r="L9" s="12">
        <v>300</v>
      </c>
      <c r="M9" s="13">
        <v>3.47</v>
      </c>
      <c r="N9" s="13">
        <v>6.13</v>
      </c>
      <c r="O9" s="45"/>
    </row>
    <row r="10" spans="1:15" s="2" customFormat="1" ht="18" customHeight="1">
      <c r="A10" s="44"/>
      <c r="B10" s="45"/>
      <c r="C10" s="45"/>
      <c r="D10" s="12">
        <v>400</v>
      </c>
      <c r="E10" s="13">
        <v>1.3</v>
      </c>
      <c r="F10" s="13">
        <v>2.2999999999999998</v>
      </c>
      <c r="G10" s="45"/>
      <c r="H10" s="9"/>
      <c r="I10" s="44"/>
      <c r="J10" s="45"/>
      <c r="K10" s="45"/>
      <c r="L10" s="12">
        <v>400</v>
      </c>
      <c r="M10" s="13">
        <v>2.6</v>
      </c>
      <c r="N10" s="13">
        <v>4.5999999999999996</v>
      </c>
      <c r="O10" s="45"/>
    </row>
    <row r="11" spans="1:15" s="2" customFormat="1" ht="18" customHeight="1">
      <c r="A11" s="50" t="s">
        <v>21</v>
      </c>
      <c r="B11" s="43" t="s">
        <v>23</v>
      </c>
      <c r="C11" s="43" t="s">
        <v>2</v>
      </c>
      <c r="D11" s="27">
        <v>300</v>
      </c>
      <c r="E11" s="28">
        <v>4</v>
      </c>
      <c r="F11" s="28">
        <v>5.83</v>
      </c>
      <c r="G11" s="43">
        <v>1</v>
      </c>
      <c r="H11" s="9"/>
      <c r="I11" s="50" t="s">
        <v>21</v>
      </c>
      <c r="J11" s="43" t="s">
        <v>23</v>
      </c>
      <c r="K11" s="43" t="s">
        <v>3</v>
      </c>
      <c r="L11" s="27">
        <v>300</v>
      </c>
      <c r="M11" s="28">
        <v>8</v>
      </c>
      <c r="N11" s="28">
        <v>11.67</v>
      </c>
      <c r="O11" s="43">
        <v>2</v>
      </c>
    </row>
    <row r="12" spans="1:15" s="2" customFormat="1" ht="18" customHeight="1">
      <c r="A12" s="50"/>
      <c r="B12" s="43"/>
      <c r="C12" s="43"/>
      <c r="D12" s="27">
        <v>400</v>
      </c>
      <c r="E12" s="28">
        <v>3</v>
      </c>
      <c r="F12" s="28">
        <v>4.38</v>
      </c>
      <c r="G12" s="43"/>
      <c r="H12" s="9"/>
      <c r="I12" s="50"/>
      <c r="J12" s="43"/>
      <c r="K12" s="43"/>
      <c r="L12" s="27">
        <v>400</v>
      </c>
      <c r="M12" s="28">
        <v>6</v>
      </c>
      <c r="N12" s="28">
        <v>8.75</v>
      </c>
      <c r="O12" s="43"/>
    </row>
    <row r="13" spans="1:15" s="2" customFormat="1" ht="18" customHeight="1">
      <c r="A13" s="44" t="s">
        <v>20</v>
      </c>
      <c r="B13" s="45" t="s">
        <v>24</v>
      </c>
      <c r="C13" s="45" t="s">
        <v>4</v>
      </c>
      <c r="D13" s="12">
        <v>400</v>
      </c>
      <c r="E13" s="13">
        <v>3.75</v>
      </c>
      <c r="F13" s="13">
        <v>5.6</v>
      </c>
      <c r="G13" s="45">
        <v>1</v>
      </c>
      <c r="H13" s="9"/>
      <c r="I13" s="44" t="s">
        <v>20</v>
      </c>
      <c r="J13" s="45" t="s">
        <v>24</v>
      </c>
      <c r="K13" s="45" t="s">
        <v>5</v>
      </c>
      <c r="L13" s="12">
        <v>400</v>
      </c>
      <c r="M13" s="13">
        <v>7.5</v>
      </c>
      <c r="N13" s="13">
        <v>11.2</v>
      </c>
      <c r="O13" s="45">
        <v>2</v>
      </c>
    </row>
    <row r="14" spans="1:15" s="2" customFormat="1" ht="18" customHeight="1">
      <c r="A14" s="44"/>
      <c r="B14" s="45"/>
      <c r="C14" s="45"/>
      <c r="D14" s="12">
        <v>500</v>
      </c>
      <c r="E14" s="13">
        <v>3</v>
      </c>
      <c r="F14" s="13">
        <v>4.4800000000000004</v>
      </c>
      <c r="G14" s="45"/>
      <c r="H14" s="9"/>
      <c r="I14" s="44"/>
      <c r="J14" s="45"/>
      <c r="K14" s="45"/>
      <c r="L14" s="12">
        <v>500</v>
      </c>
      <c r="M14" s="13">
        <v>6</v>
      </c>
      <c r="N14" s="13">
        <v>8.9600000000000009</v>
      </c>
      <c r="O14" s="45"/>
    </row>
    <row r="15" spans="1:15" s="2" customFormat="1" ht="21" customHeight="1">
      <c r="A15" s="47" t="s">
        <v>34</v>
      </c>
      <c r="B15" s="48"/>
      <c r="C15" s="48"/>
      <c r="D15" s="48"/>
      <c r="E15" s="48"/>
      <c r="F15" s="48"/>
      <c r="G15" s="49"/>
      <c r="H15" s="15"/>
      <c r="I15" s="47" t="s">
        <v>29</v>
      </c>
      <c r="J15" s="48"/>
      <c r="K15" s="48"/>
      <c r="L15" s="48"/>
      <c r="M15" s="48"/>
      <c r="N15" s="48"/>
      <c r="O15" s="49"/>
    </row>
    <row r="16" spans="1:15" s="2" customFormat="1" ht="21" customHeight="1">
      <c r="A16" s="40" t="s">
        <v>35</v>
      </c>
      <c r="B16" s="41"/>
      <c r="C16" s="41"/>
      <c r="D16" s="41"/>
      <c r="E16" s="41"/>
      <c r="F16" s="41"/>
      <c r="G16" s="42"/>
      <c r="H16" s="15"/>
      <c r="I16" s="40" t="s">
        <v>27</v>
      </c>
      <c r="J16" s="41"/>
      <c r="K16" s="41"/>
      <c r="L16" s="41"/>
      <c r="M16" s="41"/>
      <c r="N16" s="41"/>
      <c r="O16" s="42"/>
    </row>
    <row r="17" spans="1:12" s="2" customFormat="1" ht="18" customHeight="1">
      <c r="A17" s="4"/>
      <c r="B17" s="5"/>
      <c r="C17" s="5"/>
      <c r="D17" s="5"/>
      <c r="E17" s="6"/>
      <c r="F17" s="6"/>
      <c r="G17" s="5"/>
      <c r="H17" s="5"/>
    </row>
    <row r="18" spans="1:12" s="2" customFormat="1" ht="18" customHeight="1">
      <c r="A18" s="4"/>
      <c r="B18" s="5"/>
      <c r="C18" s="5"/>
      <c r="D18" s="5"/>
      <c r="E18" s="6"/>
      <c r="F18" s="6"/>
      <c r="G18" s="5"/>
      <c r="H18" s="5"/>
    </row>
    <row r="19" spans="1:12" s="11" customFormat="1" ht="30" customHeight="1">
      <c r="A19" s="52" t="s">
        <v>33</v>
      </c>
      <c r="B19" s="52"/>
      <c r="C19" s="52"/>
      <c r="D19" s="52"/>
      <c r="E19" s="52"/>
      <c r="F19" s="52"/>
      <c r="G19" s="52"/>
      <c r="H19" s="52"/>
      <c r="I19" s="52"/>
      <c r="J19" s="52"/>
      <c r="K19" s="10"/>
    </row>
    <row r="20" spans="1:12" ht="35.1" customHeight="1" thickBot="1">
      <c r="A20" s="29"/>
      <c r="B20" s="32" t="s">
        <v>6</v>
      </c>
      <c r="C20" s="32" t="s">
        <v>7</v>
      </c>
      <c r="D20" s="32" t="s">
        <v>8</v>
      </c>
      <c r="E20" s="32" t="s">
        <v>9</v>
      </c>
      <c r="F20" s="51" t="s">
        <v>10</v>
      </c>
      <c r="G20" s="51"/>
      <c r="H20" s="30" t="s">
        <v>32</v>
      </c>
      <c r="I20" s="30" t="s">
        <v>39</v>
      </c>
      <c r="J20" s="30" t="s">
        <v>41</v>
      </c>
      <c r="K20" s="10"/>
      <c r="L20" s="1" t="str">
        <f>IF(F21=0,"")</f>
        <v/>
      </c>
    </row>
    <row r="21" spans="1:12" ht="43.5" customHeight="1" thickTop="1" thickBot="1">
      <c r="A21" s="31" t="s">
        <v>11</v>
      </c>
      <c r="B21" s="34"/>
      <c r="C21" s="35"/>
      <c r="D21" s="35"/>
      <c r="E21" s="36"/>
      <c r="F21" s="55">
        <f>B21*C21*D21*0.00000074</f>
        <v>0</v>
      </c>
      <c r="G21" s="56"/>
      <c r="H21" s="33" t="str">
        <f>IF(F21=0,"введите данные",IF(B21&gt;28,"толщина фасада превышает допустимую",IF(C21&gt;1501,"ширина фасада превышает допустимую",IF(C21&lt;500,"недостаточная ширина фасада",IF(D21&gt;501,"высота фасада превышает допустимую",IF(F21&gt;11.67,"вес превышает допустимый",IF(AND(D21=500,F21&gt;6,F21&lt;8.96),"2механизма M327H.500",IF(AND(D21=500,F21&gt;3,F21&lt;4.48),"1механизм M327H.500",IF(AND(D21&gt;=400,F21&gt;7.5,F21&lt;11.2),"2механизма M327H.500",IF(AND(D21&gt;=400,F21&gt;6,F21&lt;8.75),"2механизма M327M.500",IF(AND(D21&gt;=400,F21&gt;3.75,F21&lt;5.6),"1механизм M327H.500",IF(AND(D21&gt;=400,F21&gt;3,F21&lt;4.38),"1механизм M327M.500",IF(AND(D21&gt;=400,F21&gt;2.6,F21&lt;4.6),"2механизма M327L.500",IF(AND(D21&gt;=400,F21&gt;1.3,F21&lt;2.3),"1механизм M327L.500",IF(AND(D21&gt;=300,F21&gt;8,F21&lt;11.67),"2механизма M327M.500",IF(AND(D21&gt;=300,F21&gt;4,F21&lt;5.83),"1механизм M327M.500",IF(AND(D21&gt;=300,F21&gt;3.47,F21&lt;6.13),"2механизма M327L.500",IF(AND(D21&gt;=300,F21&gt;1.7,F21&lt;3.07),"1механизм M327L.500",IF(AND(D21&gt;=240,F21&gt;4.33,F21&lt;7.67),"2механизма M327L.500",IF(AND(D21&gt;=240,F21&gt;2.17,F21&lt;3.83),"1механизм M327L.500",IF(B21&lt;16,"недостаточная толщина фасада",IF(D21&lt;240,"недостаточная высота фасада",IF(F21&lt;1.29,"недостаточный вес фасада","измените введенные данные или подберите механизм по LF")))))))))))))))))))))))</f>
        <v>введите данные</v>
      </c>
      <c r="I21" s="33">
        <f>D21*(F21+E21*2)</f>
        <v>0</v>
      </c>
      <c r="J21" s="33" t="str">
        <f>IF(I21=0,"введите данные",IF(B21&gt;28,"толщина фасада превышает допустимую",IF(C21&gt;1500,"ширина фасада превышает допустимую",IF(D21&gt;501,"высота фасада превышает допустимую",IF(F21&gt;11.68,"вес превышает допустимый",IF(I21&gt;4480,"значение LF превышает допустимое",IF(AND(D21&gt;=400,D21&lt;=500,I21&gt;=3000,I21&lt;=4480),"2 механизма M327H.500",IF(AND(D21&gt;=400,D21&lt;=500,I21&gt;=1500,I21&lt;=2240),"1 механизм M327H.500",IF(AND(D21&gt;=300,D21&lt;400,I21&gt;=2400,I21&lt;=3500),"2 механизма M327M.500",IF(AND(D21&gt;=300,D21&lt;400,I21&gt;=1200,I21&lt;=1750),"1 механизм M327M.500",IF(AND(D21&gt;=240,D21&lt;300,I21&gt;=1040,I21&lt;=1840),"2 механизма M327L.500",IF(AND(D21&gt;=240,D21&lt;300,I21&gt;=520,I21&lt;=920),"1 механизм M327L.500",IF(B21&lt;16,"недостаточная толщина фасада",IF(C21&lt;499,"недостаточная ширина фасада",IF(D21&lt;239,"недостаточная высота фасада",IF(F21&lt;1.29,"недостаточный вес фасада",IF(I21&lt;519,"недостаточное значение LF","измените введенные данные или подберите механизм по весу фасада")))))))))))))))))</f>
        <v>введите данные</v>
      </c>
      <c r="K21" s="10"/>
    </row>
    <row r="22" spans="1:12" ht="43.5" customHeight="1" thickTop="1">
      <c r="A22" s="31" t="s">
        <v>12</v>
      </c>
      <c r="B22" s="24"/>
      <c r="C22" s="24"/>
      <c r="D22" s="24"/>
      <c r="E22" s="24"/>
      <c r="F22" s="57">
        <f>B22*C22*D22*0.00000074</f>
        <v>0</v>
      </c>
      <c r="G22" s="58"/>
      <c r="H22" s="33" t="str">
        <f>IF(F22=0,"введите данные",IF(B22&gt;28,"толщина фасада превышает допустимую",IF(C22&gt;1501,"ширина фасада превышает допустимую",IF(D22&gt;501,"высота фасада превышает допустимую",IF(F22&gt;11.67,"вес превышает допустимый",IF(AND(D22=500,F22&gt;3,F22&lt;4.48),"1шт M327H.500",IF(AND(D22&gt;=400,F22&gt;3.75,F22&lt;5.6),"1шт M327H.500",IF(AND(D22=500,F22&gt;6,F22&lt;8.96),"2шт M327H.500",IF(AND(D22&gt;=400,F22&gt;7.5,F22&lt;11.2),"2шт M327H.500",IF(AND(D22&gt;=400,F22&gt;6,F22&lt;8.75),"2шт M327M.500",IF(AND(D22&gt;=300,F22&gt;8,F22&lt;11.67),"2шт M327M.500",IF(AND(D22&gt;=400,F22&gt;3,F22&lt;4.38),"1шт M327M.500",IF(AND(D22&gt;=400,F22&gt;1.3,F22&lt;2.3),"1шт M327L.500",IF(AND(D22&gt;=300,F22&gt;4,F22&lt;5.83),"1шт M327M.500",IF(AND(D22&gt;=400,F22&gt;2.6,F22&lt;4.6),"2шт M327L.500",IF(AND(D22&gt;=300,F22&gt;3.47,F22&lt;6.13),"2шт M327L.500",IF(AND(D22&gt;=240,F22&gt;4.33,F22&lt;7.67),"2шт M327L.500",IF(AND(D22&gt;=300,F22&gt;1.7,F22&lt;3.07),"1шт M327L.500",IF(AND(D22&gt;=240,F22&gt;2.17,F22&lt;3.83),"1шт M327L.500",IF(B22&lt;16,"недостаточная толщина фасада",IF(C22&lt;499,"недостаточная ширина фасада",IF(D22&lt;240,"недостаточная высота фасада",IF(F22&lt;1.29,"недостаточный вес фасада","измените введенные данные или подберите механизм по LF")))))))))))))))))))))))</f>
        <v>введите данные</v>
      </c>
      <c r="I22" s="59">
        <f>D22*(F22+E22*2)</f>
        <v>0</v>
      </c>
      <c r="J22" s="33" t="str">
        <f t="shared" ref="J22:J23" si="0">IF(I22=0,"введите данные",IF(B22&gt;28,"толщина фасада превышает допустимую",IF(C22&gt;1500,"ширина фасада превышает допустимую",IF(D22&gt;501,"высота фасада превышает допустимую",IF(F22&gt;11.68,"вес превышает допустимый",IF(I22&gt;4480,"значение LF превышает допустимое",IF(AND(D22&gt;=400,D22&lt;=500,I22&gt;=3000,I22&lt;=4480),"2 механизма M327H.500",IF(AND(D22&gt;=400,D22&lt;=500,I22&gt;=1500,I22&lt;=2240),"1 механизм M327H.500",IF(AND(D22&gt;=300,D22&lt;400,I22&gt;=2400,I22&lt;=3500),"2 механизма M327M.500",IF(AND(D22&gt;=300,D22&lt;400,I22&gt;=1200,I22&lt;=1750),"1 механизм M327M.500",IF(AND(D22&gt;=240,D22&lt;300,I22&gt;=1040,I22&lt;=1840),"2 механизма M327L.500",IF(AND(D22&gt;=240,D22&lt;300,I22&gt;=520,I22&lt;=920),"1 механизм M327L.500",IF(B22&lt;16,"недостаточная толщина фасада",IF(C22&lt;499,"недостаточная ширина фасада",IF(D22&lt;239,"недостаточная высота фасада",IF(F22&lt;1.29,"недостаточный вес фасада",IF(I22&lt;519,"недостаточное значение LF","измените введенные данные или подберите механизм по весу фасада")))))))))))))))))</f>
        <v>введите данные</v>
      </c>
      <c r="K22" s="10"/>
    </row>
    <row r="23" spans="1:12" ht="43.5" customHeight="1">
      <c r="A23" s="31" t="s">
        <v>31</v>
      </c>
      <c r="B23" s="24"/>
      <c r="C23" s="24"/>
      <c r="D23" s="24"/>
      <c r="E23" s="24"/>
      <c r="F23" s="57">
        <f>B23*C23*D23*0.0000012</f>
        <v>0</v>
      </c>
      <c r="G23" s="58"/>
      <c r="H23" s="33" t="str">
        <f t="shared" ref="H23" si="1">IF(F23=0,"введите данные",IF(B23&gt;28,"толщина фасада превышает допустимую",IF(C23&gt;1501,"ширина фасада превышает допустимую",IF(D23&gt;501,"высота фасада превышает допустимую",IF(F23&gt;11.67,"вес превышает допустимый",IF(AND(D23=500,F23&gt;3,F23&lt;4.48),"1шт M327H.500",IF(AND(D23&gt;=400,F23&gt;3.75,F23&lt;5.6),"1шт M327H.500",IF(AND(D23=500,F23&gt;6,F23&lt;8.96),"2шт M327H.500",IF(AND(D23&gt;=400,F23&gt;7.5,F23&lt;11.2),"2шт M327H.500",IF(AND(D23&gt;=400,F23&gt;6,F23&lt;8.75),"2шт M327M.500",IF(AND(D23&gt;=300,F23&gt;8,F23&lt;11.67),"2шт M327M.500",IF(AND(D23&gt;=400,F23&gt;3,F23&lt;4.38),"1шт M327M.500",IF(AND(D23&gt;=400,F23&gt;1.3,F23&lt;2.3),"1шт M327L.500",IF(AND(D23&gt;=300,F23&gt;4,F23&lt;5.83),"1шт M327M.500",IF(AND(D23&gt;=400,F23&gt;2.6,F23&lt;4.6),"2шт M327L.500",IF(AND(D23&gt;=300,F23&gt;3.47,F23&lt;6.13),"2шт M327L.500",IF(AND(D23&gt;=240,F23&gt;4.33,F23&lt;7.67),"2шт M327L.500",IF(AND(D23&gt;=300,F23&gt;1.7,F23&lt;3.07),"1шт M327L.500",IF(AND(D23&gt;=240,F23&gt;2.17,F23&lt;3.83),"1шт M327L.500",IF(B23&lt;16,"недостаточная толщина фасада",IF(C23&lt;499,"недостаточная ширина фасада",IF(D23&lt;239,"недостаточная высота фасада",IF(F23&lt;1.29,"недостаточный вес фасада","измените введенные данные или подберите механизм по LF")))))))))))))))))))))))</f>
        <v>введите данные</v>
      </c>
      <c r="I23" s="59">
        <f>D23*(F23+E23*2)</f>
        <v>0</v>
      </c>
      <c r="J23" s="33" t="str">
        <f t="shared" si="0"/>
        <v>введите данные</v>
      </c>
      <c r="K23" s="10"/>
    </row>
  </sheetData>
  <sheetProtection algorithmName="SHA-512" hashValue="mIs9GrpnGXivCsdtQZxD4IOemvb8YqLkqxh9XXr8aTC62zJjutuaAXHZhUl5C6hPlOXIFqskqstgf3EGnsNtxA==" saltValue="Qcc99H6r0OgRdS39y26BHw==" spinCount="100000" sheet="1" selectLockedCells="1"/>
  <mergeCells count="47">
    <mergeCell ref="O6:O7"/>
    <mergeCell ref="A11:A12"/>
    <mergeCell ref="C11:C12"/>
    <mergeCell ref="A8:A10"/>
    <mergeCell ref="C8:C10"/>
    <mergeCell ref="G8:G10"/>
    <mergeCell ref="B8:B10"/>
    <mergeCell ref="G11:G12"/>
    <mergeCell ref="B11:B12"/>
    <mergeCell ref="A6:A7"/>
    <mergeCell ref="B6:C6"/>
    <mergeCell ref="D6:F6"/>
    <mergeCell ref="G6:G7"/>
    <mergeCell ref="J6:K6"/>
    <mergeCell ref="L6:N6"/>
    <mergeCell ref="F23:G23"/>
    <mergeCell ref="A13:A14"/>
    <mergeCell ref="C13:C14"/>
    <mergeCell ref="G13:G14"/>
    <mergeCell ref="A16:G16"/>
    <mergeCell ref="A15:G15"/>
    <mergeCell ref="B13:B14"/>
    <mergeCell ref="F21:G21"/>
    <mergeCell ref="F22:G22"/>
    <mergeCell ref="F20:G20"/>
    <mergeCell ref="A19:J19"/>
    <mergeCell ref="E1:J1"/>
    <mergeCell ref="I16:O16"/>
    <mergeCell ref="K11:K12"/>
    <mergeCell ref="O11:O12"/>
    <mergeCell ref="I13:I14"/>
    <mergeCell ref="J13:J14"/>
    <mergeCell ref="K13:K14"/>
    <mergeCell ref="O13:O14"/>
    <mergeCell ref="J11:J12"/>
    <mergeCell ref="I6:I7"/>
    <mergeCell ref="I15:O15"/>
    <mergeCell ref="I8:I10"/>
    <mergeCell ref="J8:J10"/>
    <mergeCell ref="K8:K10"/>
    <mergeCell ref="O8:O10"/>
    <mergeCell ref="I11:I12"/>
    <mergeCell ref="E2:J2"/>
    <mergeCell ref="E3:J3"/>
    <mergeCell ref="E4:J4"/>
    <mergeCell ref="A5:G5"/>
    <mergeCell ref="I5:O5"/>
  </mergeCells>
  <pageMargins left="0.235416666666667" right="7.8472222222222193E-2" top="0.43263888888888902" bottom="1" header="0.196527777777778" footer="0.5"/>
  <pageSetup paperSize="256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8A08-C2E2-4E18-B3E2-CA27095080DE}">
  <dimension ref="C6:I27"/>
  <sheetViews>
    <sheetView topLeftCell="C13" workbookViewId="0">
      <selection activeCell="E14" sqref="E14:E27"/>
    </sheetView>
  </sheetViews>
  <sheetFormatPr defaultRowHeight="15"/>
  <cols>
    <col min="4" max="4" width="68.5703125" customWidth="1"/>
    <col min="5" max="5" width="66" customWidth="1"/>
    <col min="6" max="6" width="3" customWidth="1"/>
    <col min="7" max="7" width="60.42578125" customWidth="1"/>
    <col min="9" max="9" width="59.28515625" bestFit="1" customWidth="1"/>
    <col min="10" max="10" width="6" customWidth="1"/>
    <col min="11" max="11" width="59.28515625" bestFit="1" customWidth="1"/>
  </cols>
  <sheetData>
    <row r="6" spans="3:9" ht="25.5" customHeight="1">
      <c r="C6" s="18"/>
      <c r="D6" s="20" t="s">
        <v>42</v>
      </c>
      <c r="I6" s="19"/>
    </row>
    <row r="7" spans="3:9" ht="25.5" customHeight="1">
      <c r="C7" s="18"/>
      <c r="D7" s="21" t="s">
        <v>43</v>
      </c>
      <c r="F7">
        <v>3</v>
      </c>
    </row>
    <row r="8" spans="3:9" ht="25.5" customHeight="1">
      <c r="C8" s="18"/>
      <c r="D8" s="20" t="s">
        <v>44</v>
      </c>
    </row>
    <row r="9" spans="3:9" ht="25.5" customHeight="1">
      <c r="C9" s="18"/>
      <c r="D9" s="21" t="s">
        <v>45</v>
      </c>
    </row>
    <row r="10" spans="3:9" ht="25.5" customHeight="1">
      <c r="C10" s="18"/>
      <c r="D10" s="21" t="s">
        <v>46</v>
      </c>
    </row>
    <row r="11" spans="3:9" ht="25.5" customHeight="1">
      <c r="C11" s="18"/>
      <c r="D11" s="22" t="s">
        <v>47</v>
      </c>
    </row>
    <row r="12" spans="3:9" ht="25.5" customHeight="1">
      <c r="C12" s="18"/>
      <c r="D12" s="21" t="s">
        <v>48</v>
      </c>
    </row>
    <row r="13" spans="3:9" ht="25.5" customHeight="1">
      <c r="C13" s="18"/>
      <c r="D13" s="21" t="s">
        <v>49</v>
      </c>
    </row>
    <row r="14" spans="3:9" ht="25.5" customHeight="1">
      <c r="C14" s="18"/>
      <c r="D14" s="22" t="s">
        <v>50</v>
      </c>
      <c r="E14" s="19" t="s">
        <v>44</v>
      </c>
    </row>
    <row r="15" spans="3:9" ht="25.5" customHeight="1">
      <c r="C15" s="18"/>
      <c r="D15" s="21" t="s">
        <v>51</v>
      </c>
      <c r="E15" s="19" t="s">
        <v>42</v>
      </c>
    </row>
    <row r="16" spans="3:9" ht="25.5" customHeight="1">
      <c r="C16" s="18"/>
      <c r="D16" s="22" t="s">
        <v>52</v>
      </c>
      <c r="E16" s="19" t="s">
        <v>45</v>
      </c>
    </row>
    <row r="17" spans="3:5" ht="25.5" customHeight="1">
      <c r="C17" s="18"/>
      <c r="D17" s="23" t="s">
        <v>53</v>
      </c>
      <c r="E17" s="19" t="s">
        <v>46</v>
      </c>
    </row>
    <row r="18" spans="3:5" ht="25.5" customHeight="1">
      <c r="C18" s="18"/>
      <c r="D18" s="22" t="s">
        <v>54</v>
      </c>
      <c r="E18" s="19" t="s">
        <v>43</v>
      </c>
    </row>
    <row r="19" spans="3:5" ht="25.5" customHeight="1">
      <c r="C19" s="18"/>
      <c r="D19" s="23" t="s">
        <v>55</v>
      </c>
      <c r="E19" s="19" t="s">
        <v>48</v>
      </c>
    </row>
    <row r="20" spans="3:5">
      <c r="E20" s="19" t="s">
        <v>51</v>
      </c>
    </row>
    <row r="21" spans="3:5">
      <c r="E21" s="19" t="s">
        <v>49</v>
      </c>
    </row>
    <row r="22" spans="3:5">
      <c r="E22" s="19" t="s">
        <v>47</v>
      </c>
    </row>
    <row r="23" spans="3:5">
      <c r="E23" s="19" t="s">
        <v>50</v>
      </c>
    </row>
    <row r="24" spans="3:5">
      <c r="E24" s="19" t="s">
        <v>52</v>
      </c>
    </row>
    <row r="25" spans="3:5">
      <c r="E25" s="19" t="s">
        <v>54</v>
      </c>
    </row>
    <row r="26" spans="3:5">
      <c r="E26" s="19" t="s">
        <v>53</v>
      </c>
    </row>
    <row r="27" spans="3:5">
      <c r="E27" s="19" t="s">
        <v>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Русский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Небогаткина Анастасия Вячеславовна</cp:lastModifiedBy>
  <cp:lastPrinted>2024-04-25T09:32:20Z</cp:lastPrinted>
  <dcterms:created xsi:type="dcterms:W3CDTF">2020-03-24T09:17:00Z</dcterms:created>
  <dcterms:modified xsi:type="dcterms:W3CDTF">2024-06-07T09:55:15Z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51E68C4C915D4490AA762BA1FF414E12</vt:lpwstr>
  </property>
</Properties>
</file>